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<sst xmlns="http://schemas.openxmlformats.org/spreadsheetml/2006/main" count="120" uniqueCount="117">
  <si>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</si>
  <si>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</si>
  <si>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</si>
  <si>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</si>
  <si>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</si>
  <si>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</si>
  <si>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</si>
  <si>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</si>
  <si>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</si>
  <si>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</si>
  <si>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</si>
  <si>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</si>
  <si>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</si>
  <si>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</si>
  <si>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</si>
  <si>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</si>
  <si>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</si>
  <si>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</si>
  <si>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</si>
  <si>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</si>
  <si>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</si>
  <si>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</si>
  <si>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</si>
  <si>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</si>
  <si>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</si>
  <si>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</si>
  <si>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</si>
  <si>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</si>
  <si>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</si>
  <si>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</si>
  <si>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</si>
  <si>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</si>
  <si>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</si>
  <si>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</si>
  <si>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</si>
  <si>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</si>
  <si>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</si>
  <si>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</si>
  <si>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</si>
  <si>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</si>
  <si>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</si>
  <si>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</si>
  <si>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</si>
  <si>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</si>
  <si>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</si>
  <si>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</si>
  <si>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</si>
  <si>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</si>
  <si>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</si>
  <si>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</si>
  <si>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</si>
  <si>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</si>
  <si>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</si>
  <si>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</si>
  <si>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</si>
  <si>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</si>
  <si>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</si>
  <si>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</si>
  <si>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</si>
  <si>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</si>
  <si>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</si>
  <si>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</si>
  <si>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</si>
  <si>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</si>
  <si>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</si>
  <si>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</si>
  <si>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</si>
  <si>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</si>
  <si>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</si>
  <si>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</si>
  <si>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</si>
  <si>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</si>
  <si>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</si>
  <si>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</si>
  <si>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</si>
  <si>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</si>
  <si>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</si>
  <si>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</si>
  <si>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</si>
  <si>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</si>
  <si>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</si>
  <si>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</si>
  <si>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</si>
  <si>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</si>
  <si>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</si>
  <si>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</si>
  <si>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</si>
  <si>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</si>
  <si>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</si>
  <si>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</si>
  <si>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</si>
  <si>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</si>
  <si>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</si>
  <si>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</si>
  <si>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</si>
  <si>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</si>
  <si>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</si>
  <si>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</si>
  <si>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</si>
  <si>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</si>
  <si>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</si>
  <si>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</si>
  <si>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</si>
  <si>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</si>
  <si>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</si>
  <si>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</si>
  <si>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</si>
  <si>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</si>
  <si>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</si>
  <si>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</si>
  <si>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</si>
  <si>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</si>
  <si>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</si>
  <si>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</si>
  <si>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</si>
  <si>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</si>
  <si>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Профінансовано станом на 06.11.2015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</si>
</sst>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2" fontId="31" fillId="0" borderId="26" xfId="80" applyNumberFormat="1" applyFont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31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6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37" xfId="80" applyFont="1" applyFill="1" applyBorder="1" applyAlignment="1">
      <alignment horizontal="center" vertical="center" wrapText="1"/>
      <protection/>
    </xf>
    <xf numFmtId="0" fontId="28" fillId="7" borderId="38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55" zoomScaleNormal="55" zoomScalePageLayoutView="0" workbookViewId="0" topLeftCell="A2">
      <selection activeCell="V35" sqref="V35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29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8"/>
    </row>
    <row r="3" spans="1:11" s="1" customFormat="1" ht="25.5" customHeight="1">
      <c r="A3" s="153" t="s">
        <v>1</v>
      </c>
      <c r="B3" s="156" t="s">
        <v>2</v>
      </c>
      <c r="C3" s="157" t="s">
        <v>3</v>
      </c>
      <c r="D3" s="158" t="s">
        <v>4</v>
      </c>
      <c r="E3" s="163" t="s">
        <v>5</v>
      </c>
      <c r="F3" s="163" t="s">
        <v>6</v>
      </c>
      <c r="G3" s="163" t="s">
        <v>7</v>
      </c>
      <c r="H3" s="163"/>
      <c r="I3" s="164"/>
      <c r="J3" s="151" t="s">
        <v>116</v>
      </c>
      <c r="K3" s="159" t="s">
        <v>115</v>
      </c>
    </row>
    <row r="4" spans="1:11" s="1" customFormat="1" ht="20.25" customHeight="1">
      <c r="A4" s="154"/>
      <c r="B4" s="156"/>
      <c r="C4" s="157"/>
      <c r="D4" s="158"/>
      <c r="E4" s="163"/>
      <c r="F4" s="163"/>
      <c r="G4" s="163"/>
      <c r="H4" s="163"/>
      <c r="I4" s="164"/>
      <c r="J4" s="152"/>
      <c r="K4" s="160"/>
    </row>
    <row r="5" spans="1:11" s="1" customFormat="1" ht="34.5" customHeight="1">
      <c r="A5" s="154"/>
      <c r="B5" s="2"/>
      <c r="C5" s="157"/>
      <c r="D5" s="3"/>
      <c r="E5" s="163"/>
      <c r="F5" s="163"/>
      <c r="G5" s="163" t="s">
        <v>8</v>
      </c>
      <c r="H5" s="163" t="s">
        <v>9</v>
      </c>
      <c r="I5" s="99" t="s">
        <v>10</v>
      </c>
      <c r="J5" s="152"/>
      <c r="K5" s="160"/>
    </row>
    <row r="6" spans="1:11" ht="36.75" customHeight="1">
      <c r="A6" s="155"/>
      <c r="B6" s="2"/>
      <c r="C6" s="157"/>
      <c r="D6" s="3"/>
      <c r="E6" s="163"/>
      <c r="F6" s="163"/>
      <c r="G6" s="163"/>
      <c r="H6" s="163"/>
      <c r="I6" s="99" t="s">
        <v>11</v>
      </c>
      <c r="J6" s="152"/>
      <c r="K6" s="160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5"/>
      <c r="K7" s="137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8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6">
        <f aca="true" t="shared" si="0" ref="K9:K63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4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9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8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8">
        <f>44443.72+63301.16+158504.94</f>
        <v>266249.82</v>
      </c>
      <c r="K13" s="136">
        <f t="shared" si="0"/>
        <v>92.1757564544884</v>
      </c>
      <c r="N13" s="142">
        <f>(J13+J14+J18+J20+J21+J22+J23+J24+J25+J26+J27+J28)/F63*100</f>
        <v>82.23886804505676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3">
        <v>0</v>
      </c>
      <c r="K14" s="134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3">
        <f>40249.08+149708.52+15475.8-300+111801.6</f>
        <v>316935</v>
      </c>
      <c r="K15" s="134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4">
        <v>0</v>
      </c>
      <c r="K16" s="134">
        <f t="shared" si="0"/>
        <v>0</v>
      </c>
      <c r="N16" s="141">
        <f>(J9+J10+J11+J15+J16+J17+J29+J30+J32+J33+J34+J35+J36+J37+J38+J39+J40+J42+J45+J46+J47+J48+J49+J50+J51+J53+J54+J56+J58+J59+J60+J61+J62)/(G63+H63)*100</f>
        <v>31.155554990465895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3">
        <v>0</v>
      </c>
      <c r="K17" s="134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5">
        <v>0</v>
      </c>
      <c r="K18" s="139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4">
        <f t="shared" si="1"/>
        <v>4255916.609999999</v>
      </c>
      <c r="K19" s="138">
        <f t="shared" si="0"/>
        <v>77.35703722267817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6">
        <f>13441.5+170683.5</f>
        <v>184125</v>
      </c>
      <c r="K20" s="136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2985700</v>
      </c>
      <c r="F21" s="5">
        <v>2985700</v>
      </c>
      <c r="G21" s="8"/>
      <c r="H21" s="8"/>
      <c r="I21" s="62"/>
      <c r="J21" s="143">
        <f>545390+126250+77500+112859+11430+68632.1+403172+22383.9+8550+585739.7+17100+13972.4+2275.2+205831.35+66900+119626.35+26344.4+189848.55+70391+306646.6</f>
        <v>2980842.55</v>
      </c>
      <c r="K21" s="134">
        <f t="shared" si="0"/>
        <v>99.83730950865794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3">
        <f>42731+11310+34146.4</f>
        <v>88187.4</v>
      </c>
      <c r="K22" s="134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3">
        <f>31328.5+39760+81116+82065.5</f>
        <v>234270</v>
      </c>
      <c r="K23" s="134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3">
        <f>167084.25+114677.94</f>
        <v>281762.19</v>
      </c>
      <c r="K24" s="134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250000</v>
      </c>
      <c r="F25" s="5">
        <v>250000</v>
      </c>
      <c r="G25" s="8"/>
      <c r="H25" s="8"/>
      <c r="I25" s="62"/>
      <c r="J25" s="143">
        <f>33375+20025</f>
        <v>53400</v>
      </c>
      <c r="K25" s="134">
        <f t="shared" si="0"/>
        <v>21.36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600000</v>
      </c>
      <c r="F26" s="5">
        <v>600000</v>
      </c>
      <c r="G26" s="8"/>
      <c r="H26" s="8"/>
      <c r="I26" s="62"/>
      <c r="J26" s="143">
        <f>68592+32228</f>
        <v>100820</v>
      </c>
      <c r="K26" s="134">
        <f t="shared" si="0"/>
        <v>16.803333333333335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3">
        <v>40000</v>
      </c>
      <c r="K27" s="134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70000</v>
      </c>
      <c r="F28" s="5">
        <v>70000</v>
      </c>
      <c r="G28" s="8"/>
      <c r="H28" s="8"/>
      <c r="I28" s="62"/>
      <c r="J28" s="143">
        <v>0</v>
      </c>
      <c r="K28" s="134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6">
        <v>292509.47</v>
      </c>
      <c r="K29" s="134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7">
        <v>0</v>
      </c>
      <c r="K30" s="139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17">
        <f>SUM(J32:J42)</f>
        <v>2607671.56</v>
      </c>
      <c r="K31" s="138">
        <f t="shared" si="0"/>
        <v>29.628835977085966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28">
        <f>10259.58+5151+4605.6+4060.2+4605.6+4848+5108.58</f>
        <v>38638.560000000005</v>
      </c>
      <c r="K32" s="13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21">
        <v>0</v>
      </c>
      <c r="K33" s="134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21">
        <v>0</v>
      </c>
      <c r="K34" s="134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21">
        <v>0</v>
      </c>
      <c r="K35" s="134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26">
        <v>3500</v>
      </c>
      <c r="K36" s="134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26">
        <v>0</v>
      </c>
      <c r="K37" s="134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26">
        <v>917901</v>
      </c>
      <c r="K38" s="134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21">
        <v>1634000</v>
      </c>
      <c r="K39" s="134">
        <f t="shared" si="0"/>
        <v>46.47467107814636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26">
        <v>0</v>
      </c>
      <c r="K40" s="134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21"/>
      <c r="K41" s="140"/>
    </row>
    <row r="42" spans="1:11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3">
        <v>13632</v>
      </c>
      <c r="K42" s="134">
        <f t="shared" si="0"/>
        <v>1.3044976076555024</v>
      </c>
    </row>
    <row r="43" spans="1:11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29"/>
      <c r="K43" s="139" t="e">
        <f t="shared" si="0"/>
        <v>#DIV/0!</v>
      </c>
    </row>
    <row r="44" spans="1:11" ht="19.5" thickBot="1">
      <c r="A44" s="82" t="s">
        <v>79</v>
      </c>
      <c r="B44" s="35"/>
      <c r="C44" s="52" t="s">
        <v>29</v>
      </c>
      <c r="D44" s="83"/>
      <c r="E44" s="84">
        <f aca="true" t="shared" si="3" ref="E44:J44">SUM(E45:E51)</f>
        <v>3272770.4</v>
      </c>
      <c r="F44" s="84">
        <f t="shared" si="3"/>
        <v>0</v>
      </c>
      <c r="G44" s="84">
        <f t="shared" si="3"/>
        <v>1445000</v>
      </c>
      <c r="H44" s="84">
        <f t="shared" si="3"/>
        <v>1827770.4</v>
      </c>
      <c r="I44" s="85">
        <f t="shared" si="3"/>
        <v>0</v>
      </c>
      <c r="J44" s="130">
        <f t="shared" si="3"/>
        <v>440113.11000000004</v>
      </c>
      <c r="K44" s="138">
        <f t="shared" si="0"/>
        <v>13.44772337222312</v>
      </c>
    </row>
    <row r="45" spans="1:11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25">
        <v>0</v>
      </c>
      <c r="K45" s="136">
        <f t="shared" si="0"/>
        <v>0</v>
      </c>
    </row>
    <row r="46" spans="1:11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21">
        <v>98550</v>
      </c>
      <c r="K46" s="134">
        <f t="shared" si="0"/>
        <v>98.55000000000001</v>
      </c>
    </row>
    <row r="47" spans="1:11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21">
        <v>0</v>
      </c>
      <c r="K47" s="134">
        <f t="shared" si="0"/>
        <v>0</v>
      </c>
    </row>
    <row r="48" spans="1:11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21">
        <v>0</v>
      </c>
      <c r="K48" s="134">
        <f t="shared" si="0"/>
        <v>0</v>
      </c>
    </row>
    <row r="49" spans="1:11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26">
        <f>114852.65+89939.35+1723.32+1305.29+3697.92</f>
        <v>211518.53000000003</v>
      </c>
      <c r="K49" s="134">
        <f t="shared" si="0"/>
        <v>85.36876479192026</v>
      </c>
    </row>
    <row r="50" spans="1:11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26">
        <f>39044.7+90999.88</f>
        <v>130044.58</v>
      </c>
      <c r="K50" s="134">
        <f t="shared" si="0"/>
        <v>11.508369911504426</v>
      </c>
    </row>
    <row r="51" spans="1:11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27">
        <v>0</v>
      </c>
      <c r="K51" s="139">
        <f t="shared" si="0"/>
        <v>0</v>
      </c>
    </row>
    <row r="52" spans="1:11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30">
        <f>SUM(J53:J54)</f>
        <v>0</v>
      </c>
      <c r="K52" s="138">
        <f t="shared" si="0"/>
        <v>0</v>
      </c>
    </row>
    <row r="53" spans="1:11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25">
        <v>0</v>
      </c>
      <c r="K53" s="136">
        <f t="shared" si="0"/>
        <v>0</v>
      </c>
    </row>
    <row r="54" spans="1:11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31">
        <v>0</v>
      </c>
      <c r="K54" s="139">
        <f t="shared" si="0"/>
        <v>0</v>
      </c>
    </row>
    <row r="55" spans="1:11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30">
        <f>SUM(J56:J62)</f>
        <v>730383.27</v>
      </c>
      <c r="K55" s="138">
        <f t="shared" si="0"/>
        <v>48.57827668048041</v>
      </c>
    </row>
    <row r="56" spans="1:11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8">
        <v>0</v>
      </c>
      <c r="K56" s="136">
        <f t="shared" si="0"/>
        <v>0</v>
      </c>
    </row>
    <row r="57" spans="1:11" ht="18.75" hidden="1">
      <c r="A57" s="6"/>
      <c r="B57" s="7"/>
      <c r="C57" s="18"/>
      <c r="D57" s="5"/>
      <c r="E57" s="5"/>
      <c r="F57" s="5"/>
      <c r="G57" s="8"/>
      <c r="H57" s="8"/>
      <c r="I57" s="55"/>
      <c r="J57" s="121"/>
      <c r="K57" s="134" t="e">
        <f t="shared" si="0"/>
        <v>#DIV/0!</v>
      </c>
    </row>
    <row r="58" spans="1:11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21">
        <v>0</v>
      </c>
      <c r="K58" s="134">
        <f t="shared" si="0"/>
        <v>0</v>
      </c>
    </row>
    <row r="59" spans="1:11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32">
        <f>225141.37+110112</f>
        <v>335253.37</v>
      </c>
      <c r="K59" s="134">
        <f t="shared" si="0"/>
        <v>55.849243641421374</v>
      </c>
    </row>
    <row r="60" spans="1:11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22">
        <v>59915</v>
      </c>
      <c r="K60" s="134">
        <f t="shared" si="0"/>
        <v>29.9575</v>
      </c>
    </row>
    <row r="61" spans="1:11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32">
        <f>10653.93+24859.17</f>
        <v>35513.1</v>
      </c>
      <c r="K61" s="134">
        <f t="shared" si="0"/>
        <v>12.038338983050847</v>
      </c>
    </row>
    <row r="62" spans="1:11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47">
        <v>299701.8</v>
      </c>
      <c r="K62" s="139">
        <f t="shared" si="0"/>
        <v>95.43698060478724</v>
      </c>
    </row>
    <row r="63" spans="1:11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05">
        <f>I8+I12+I19+I31+I44+I52+I55</f>
        <v>4276863.84</v>
      </c>
      <c r="J63" s="133">
        <f>J8+J12+J19+J31+J44+J52+J55</f>
        <v>9823412.469999999</v>
      </c>
      <c r="K63" s="138">
        <f t="shared" si="0"/>
        <v>42.53035272654834</v>
      </c>
    </row>
    <row r="64" spans="1:10" ht="18.75" customHeight="1">
      <c r="A64" s="165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65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62"/>
      <c r="B66" s="162"/>
      <c r="C66" s="162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61"/>
      <c r="D67" s="161"/>
      <c r="E67" s="161"/>
      <c r="F67" s="161"/>
      <c r="G67" s="161"/>
      <c r="H67" s="161"/>
      <c r="I67" s="161"/>
      <c r="J67" s="30"/>
    </row>
    <row r="68" spans="3:10" ht="3.75" customHeight="1">
      <c r="C68" s="161"/>
      <c r="D68" s="161"/>
      <c r="E68" s="161"/>
      <c r="F68" s="161"/>
      <c r="G68" s="161"/>
      <c r="H68" s="161"/>
      <c r="I68" s="161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6">
    <mergeCell ref="K3:K6"/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2015-11-06T12:48:42Z</dcterms:modified>
  <cp:category/>
  <cp:version/>
  <cp:contentType/>
  <cp:contentStatus/>
</cp:coreProperties>
</file>